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<sst xmlns="http://schemas.openxmlformats.org/spreadsheetml/2006/main" count="7794" uniqueCount="729">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</sst>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e">
        <f>"Версия "&amp;GetVersion()</f>
        <v>#NAME?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169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168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/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/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/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M13" sqref="M13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2024</v>
      </c>
    </row>
    <row r="3" spans="1:14" ht="15" customHeight="1">
      <c r="A3" s="26"/>
      <c r="D3" s="94"/>
      <c r="E3" s="95"/>
      <c r="F3" s="96"/>
      <c r="G3" s="194" t="e">
        <f>version</f>
        <v>#NAME?</v>
      </c>
      <c r="H3" s="195"/>
      <c r="M3" s="28" t="s">
        <v>120</v>
      </c>
      <c r="N3" s="1">
        <f>N2-1</f>
        <v>2023</v>
      </c>
    </row>
    <row r="4" spans="4:14" ht="30" customHeight="1" thickBot="1">
      <c r="D4" s="92"/>
      <c r="E4" s="196" t="s">
        <v>131</v>
      </c>
      <c r="F4" s="197"/>
      <c r="G4" s="198"/>
      <c r="H4" s="100"/>
      <c r="M4" s="28" t="s">
        <v>121</v>
      </c>
      <c r="N4" s="1">
        <f>N2-2</f>
        <v>2022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1" t="s">
        <v>107</v>
      </c>
      <c r="G6" s="202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180</v>
      </c>
      <c r="G8" s="106" t="s">
        <v>4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3" t="s">
        <v>491</v>
      </c>
      <c r="G10" s="204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5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5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6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7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8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9" t="s">
        <v>21</v>
      </c>
      <c r="F19" s="200"/>
      <c r="G19" s="113" t="s">
        <v>724</v>
      </c>
      <c r="H19" s="100"/>
    </row>
    <row r="20" spans="1:8" ht="30" customHeight="1">
      <c r="A20" s="32"/>
      <c r="D20" s="92"/>
      <c r="E20" s="189" t="s">
        <v>22</v>
      </c>
      <c r="F20" s="190"/>
      <c r="G20" s="114" t="s">
        <v>725</v>
      </c>
      <c r="H20" s="100"/>
    </row>
    <row r="21" spans="1:8" ht="21" customHeight="1">
      <c r="A21" s="32"/>
      <c r="D21" s="92"/>
      <c r="E21" s="191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1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1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1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2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2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2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3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12:G13"/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75" zoomScaleNormal="75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Q32" sqref="Q3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Март 2024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Март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868.865</v>
      </c>
      <c r="G20" s="48">
        <f t="shared" si="0"/>
        <v>774.000001</v>
      </c>
      <c r="H20" s="48">
        <f t="shared" si="0"/>
        <v>153.6842</v>
      </c>
      <c r="I20" s="48">
        <f t="shared" si="0"/>
        <v>0</v>
      </c>
      <c r="J20" s="48">
        <f t="shared" si="0"/>
        <v>192.82405</v>
      </c>
      <c r="K20" s="48">
        <f t="shared" si="0"/>
        <v>427.491751</v>
      </c>
      <c r="L20" s="48">
        <f t="shared" si="0"/>
        <v>94.864999</v>
      </c>
      <c r="M20" s="48">
        <f t="shared" si="0"/>
        <v>15.9659</v>
      </c>
      <c r="N20" s="48">
        <f t="shared" si="0"/>
        <v>0</v>
      </c>
      <c r="O20" s="48">
        <f t="shared" si="0"/>
        <v>32.22905</v>
      </c>
      <c r="P20" s="48">
        <f t="shared" si="0"/>
        <v>46.670049000000006</v>
      </c>
      <c r="Q20" s="48">
        <f>IF(G20=0,0,T20/G20)</f>
        <v>2.9191851815813115</v>
      </c>
      <c r="R20" s="48">
        <f>IF(L20=0,0,U20/L20)</f>
        <v>3.118640426285041</v>
      </c>
      <c r="S20" s="48">
        <f>SUM(S21:S24)</f>
        <v>2555.29915438401</v>
      </c>
      <c r="T20" s="48">
        <f>SUM(T21:T24)</f>
        <v>2259.44933346312</v>
      </c>
      <c r="U20" s="48">
        <f>SUM(U21:U24)</f>
        <v>295.84982092089</v>
      </c>
      <c r="V20" s="48">
        <f>SUM(V21:V24)</f>
        <v>0</v>
      </c>
      <c r="W20" s="131">
        <f>SUM(W21:W24)</f>
        <v>2555.29915438401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835.643</v>
      </c>
      <c r="G22" s="48">
        <f>H22+I22+J22+K22</f>
        <v>757</v>
      </c>
      <c r="H22" s="56">
        <v>153.6842</v>
      </c>
      <c r="I22" s="56"/>
      <c r="J22" s="56">
        <v>178.4805</v>
      </c>
      <c r="K22" s="56">
        <v>424.8353</v>
      </c>
      <c r="L22" s="48">
        <f>M22+N22+O22+P22</f>
        <v>78.643</v>
      </c>
      <c r="M22" s="56">
        <v>15.9659</v>
      </c>
      <c r="N22" s="56"/>
      <c r="O22" s="56">
        <v>18.54193</v>
      </c>
      <c r="P22" s="56">
        <v>44.13517</v>
      </c>
      <c r="Q22" s="56">
        <v>2.90697</v>
      </c>
      <c r="R22" s="56">
        <v>3.13092</v>
      </c>
      <c r="S22" s="48">
        <f>T22+U22</f>
        <v>2446.80123156</v>
      </c>
      <c r="T22" s="56">
        <f>Q22*G22</f>
        <v>2200.57629</v>
      </c>
      <c r="U22" s="56">
        <f>L22*R22</f>
        <v>246.22494156000002</v>
      </c>
      <c r="V22" s="56">
        <v>0</v>
      </c>
      <c r="W22" s="57">
        <f>S22-V22</f>
        <v>2446.80123156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33.222</v>
      </c>
      <c r="G23" s="48">
        <f>H23+I23+J23+K23</f>
        <v>17.000001</v>
      </c>
      <c r="H23" s="56"/>
      <c r="I23" s="56"/>
      <c r="J23" s="56">
        <v>14.34355</v>
      </c>
      <c r="K23" s="56">
        <v>2.656451</v>
      </c>
      <c r="L23" s="48">
        <f>M23+N23+O23+P23</f>
        <v>16.221999</v>
      </c>
      <c r="M23" s="56"/>
      <c r="N23" s="56"/>
      <c r="O23" s="56">
        <v>13.68712</v>
      </c>
      <c r="P23" s="56">
        <v>2.534879</v>
      </c>
      <c r="Q23" s="56">
        <v>3.46312</v>
      </c>
      <c r="R23" s="56">
        <v>3.05911</v>
      </c>
      <c r="S23" s="48">
        <f>T23+U23</f>
        <v>108.49792282401</v>
      </c>
      <c r="T23" s="56">
        <f>G23*Q23</f>
        <v>58.873043463120005</v>
      </c>
      <c r="U23" s="56">
        <f>L23*R23</f>
        <v>49.62487936089</v>
      </c>
      <c r="V23" s="56"/>
      <c r="W23" s="57">
        <f>S23-V23</f>
        <v>108.49792282401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2024-04-18T05:47:42Z</cp:lastPrinted>
  <dcterms:created xsi:type="dcterms:W3CDTF">2009-01-25T23:42:29Z</dcterms:created>
  <dcterms:modified xsi:type="dcterms:W3CDTF">2024-04-18T05:47:51Z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